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rtb\Documents\1. Business'\EasternStateRemovals\html\"/>
    </mc:Choice>
  </mc:AlternateContent>
  <bookViews>
    <workbookView xWindow="0" yWindow="0" windowWidth="11100" windowHeight="7530"/>
  </bookViews>
  <sheets>
    <sheet name="Furniture Volume Calculator" sheetId="1" r:id="rId1"/>
  </sheets>
  <definedNames>
    <definedName name="_xlnm.Print_Area" localSheetId="0">'Furniture Volume Calculator'!$B$1:$H$105</definedName>
    <definedName name="Z_96E2A963_30B7_433F_8032_E97B2F8F8241_.wvu.PrintArea" localSheetId="0" hidden="1">'Furniture Volume Calculator'!$B$1:$H$105</definedName>
  </definedNames>
  <calcPr calcId="152511"/>
  <customWorkbookViews>
    <customWorkbookView name="Naomi Boundy - Personal View" guid="{96E2A963-30B7-433F-8032-E97B2F8F8241}" mergeInterval="0" personalView="1" maximized="1" windowWidth="1362" windowHeight="543" activeSheetId="1"/>
  </customWorkbookViews>
  <webPublishObjects count="1">
    <webPublishObject id="23657" divId="Peace of Mind_23657" destinationFile="C:\Users\Naomi Boundy\Documents\MICRO REMOVALS PTYLTD\Web Site\Page.mht"/>
  </webPublishObjects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C101" i="1" l="1"/>
  <c r="D100" i="1"/>
  <c r="D99" i="1"/>
  <c r="H85" i="1"/>
  <c r="C9" i="1" l="1"/>
  <c r="C34" i="1"/>
  <c r="D14" i="1"/>
  <c r="D6" i="1"/>
  <c r="D98" i="1" l="1"/>
  <c r="D97" i="1"/>
  <c r="D96" i="1"/>
  <c r="D95" i="1"/>
  <c r="D92" i="1"/>
  <c r="D91" i="1"/>
  <c r="D90" i="1"/>
  <c r="D89" i="1"/>
  <c r="D8" i="1"/>
  <c r="D7" i="1"/>
  <c r="D5" i="1"/>
  <c r="D12" i="1"/>
  <c r="D13" i="1"/>
  <c r="D94" i="1"/>
  <c r="D93" i="1"/>
  <c r="H88" i="1"/>
  <c r="H87" i="1"/>
  <c r="H86" i="1"/>
  <c r="H84" i="1"/>
  <c r="H83" i="1"/>
  <c r="H82" i="1"/>
  <c r="H81" i="1"/>
  <c r="H78" i="1"/>
  <c r="H77" i="1"/>
  <c r="H76" i="1"/>
  <c r="H75" i="1"/>
  <c r="H74" i="1"/>
  <c r="H73" i="1"/>
  <c r="H72" i="1"/>
  <c r="H80" i="1"/>
  <c r="H7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D85" i="1"/>
  <c r="D84" i="1"/>
  <c r="D83" i="1"/>
  <c r="D82" i="1"/>
  <c r="D80" i="1"/>
  <c r="D81" i="1"/>
  <c r="D79" i="1"/>
  <c r="D78" i="1"/>
  <c r="D77" i="1"/>
  <c r="D76" i="1"/>
  <c r="D75" i="1"/>
  <c r="D74" i="1"/>
  <c r="D73" i="1"/>
  <c r="D7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D68" i="1"/>
  <c r="D67" i="1"/>
  <c r="D66" i="1"/>
  <c r="D65" i="1"/>
  <c r="D64" i="1"/>
  <c r="D63" i="1"/>
  <c r="D62" i="1"/>
  <c r="D101" i="1" l="1"/>
  <c r="H89" i="1"/>
  <c r="D9" i="1"/>
  <c r="D61" i="1"/>
  <c r="D60" i="1"/>
  <c r="D59" i="1"/>
  <c r="D58" i="1"/>
  <c r="D57" i="1"/>
  <c r="D56" i="1"/>
  <c r="D55" i="1"/>
  <c r="D54" i="1"/>
  <c r="D53" i="1"/>
  <c r="D52" i="1"/>
  <c r="D51" i="1"/>
  <c r="D47" i="1"/>
  <c r="D46" i="1"/>
  <c r="D45" i="1"/>
  <c r="D44" i="1"/>
  <c r="D43" i="1"/>
  <c r="D42" i="1"/>
  <c r="D41" i="1"/>
  <c r="D40" i="1"/>
  <c r="D39" i="1"/>
  <c r="D38" i="1"/>
  <c r="D37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C48" i="1"/>
  <c r="H52" i="1"/>
  <c r="D86" i="1"/>
  <c r="H69" i="1"/>
  <c r="C69" i="1"/>
  <c r="G52" i="1"/>
  <c r="C86" i="1"/>
  <c r="G69" i="1"/>
  <c r="G89" i="1"/>
  <c r="D34" i="1" l="1"/>
  <c r="C104" i="1"/>
  <c r="D69" i="1"/>
  <c r="D48" i="1"/>
  <c r="D104" i="1" l="1"/>
  <c r="F14" i="1" s="1"/>
</calcChain>
</file>

<file path=xl/sharedStrings.xml><?xml version="1.0" encoding="utf-8"?>
<sst xmlns="http://schemas.openxmlformats.org/spreadsheetml/2006/main" count="170" uniqueCount="134">
  <si>
    <t>Total</t>
    <phoneticPr fontId="1" type="noConversion"/>
  </si>
  <si>
    <t>Living Room</t>
  </si>
  <si>
    <t>Dining Room</t>
  </si>
  <si>
    <t>Bedrooms</t>
  </si>
  <si>
    <t>Cubic Meters</t>
  </si>
  <si>
    <t>2 Seater Couch</t>
  </si>
  <si>
    <t>3 Seater Couch</t>
  </si>
  <si>
    <t>Arm Chair</t>
  </si>
  <si>
    <t>Furniture Volume Calculator</t>
  </si>
  <si>
    <t>Bar</t>
  </si>
  <si>
    <t>Bookcase</t>
  </si>
  <si>
    <t>Bookshelf</t>
  </si>
  <si>
    <t>Chair</t>
  </si>
  <si>
    <t>Chaise</t>
  </si>
  <si>
    <t>Clock Grandfather</t>
  </si>
  <si>
    <t>Coffee Table</t>
  </si>
  <si>
    <t>Day Bed</t>
  </si>
  <si>
    <t>Desk</t>
  </si>
  <si>
    <t>Desk Large</t>
  </si>
  <si>
    <t>Lamp Shade</t>
  </si>
  <si>
    <t>Piano</t>
  </si>
  <si>
    <t>Pool Table</t>
  </si>
  <si>
    <t>Rug Large</t>
  </si>
  <si>
    <t>Rug Small</t>
  </si>
  <si>
    <t>TV Large</t>
  </si>
  <si>
    <t>TV Small</t>
  </si>
  <si>
    <t>TV Medium</t>
  </si>
  <si>
    <t>Wall Unit</t>
  </si>
  <si>
    <t>No. of Units</t>
  </si>
  <si>
    <t>Total Cubic Meters</t>
  </si>
  <si>
    <t>Buffet/Sideboard 2 Door</t>
  </si>
  <si>
    <t>Buffet/Sideboard 3 Door</t>
  </si>
  <si>
    <t>Cabinet China</t>
  </si>
  <si>
    <t>Cabinet Corner</t>
  </si>
  <si>
    <t>Cabinet Crystal</t>
  </si>
  <si>
    <t>Dining Chair</t>
  </si>
  <si>
    <t>Dining Table 6 Seater</t>
  </si>
  <si>
    <t>Dining Table 8 Seater</t>
  </si>
  <si>
    <t>Pictures (Average)</t>
  </si>
  <si>
    <t>Double Bed &amp; Mattress</t>
  </si>
  <si>
    <t>Single Bed &amp; Mattress</t>
  </si>
  <si>
    <t>Queen Bed &amp; Mattress</t>
  </si>
  <si>
    <t>King Bed &amp; Mattress</t>
  </si>
  <si>
    <t>Bed Head</t>
  </si>
  <si>
    <t>Bed Rollaway</t>
  </si>
  <si>
    <t>Bed Side Table</t>
  </si>
  <si>
    <t>Beds Bunk (set of 2)</t>
  </si>
  <si>
    <t>Chest</t>
  </si>
  <si>
    <t>Chest of Drawers</t>
  </si>
  <si>
    <t>Chest of Drawers Large</t>
  </si>
  <si>
    <t>Dressing Table</t>
  </si>
  <si>
    <t>Dressing Table &amp; Mirror</t>
  </si>
  <si>
    <t>Mirror Cheval</t>
  </si>
  <si>
    <t>Wardrobe Small</t>
  </si>
  <si>
    <t>Wardrobe Large</t>
  </si>
  <si>
    <t>Kitchen</t>
  </si>
  <si>
    <t>Chopping Block</t>
  </si>
  <si>
    <t>Cupboard Small</t>
  </si>
  <si>
    <t>Dishwasher</t>
  </si>
  <si>
    <t>Freezer</t>
  </si>
  <si>
    <t>Fridge Bar</t>
  </si>
  <si>
    <t>Fridge Small</t>
  </si>
  <si>
    <t>Fridge Large</t>
  </si>
  <si>
    <t>Fridge Medium</t>
  </si>
  <si>
    <t>High Chair</t>
  </si>
  <si>
    <t>Ironing Board</t>
  </si>
  <si>
    <t>Kitchen Table</t>
  </si>
  <si>
    <t>Microwave</t>
  </si>
  <si>
    <t>Serving Cart</t>
  </si>
  <si>
    <t>Stool</t>
  </si>
  <si>
    <t>Appliances</t>
  </si>
  <si>
    <t>Air Conditioner</t>
  </si>
  <si>
    <t>Clothes Dryer</t>
  </si>
  <si>
    <t>Range, Elec. Or Gas</t>
  </si>
  <si>
    <t>Sew Machine Portable</t>
  </si>
  <si>
    <t>Trash Compactor</t>
  </si>
  <si>
    <t>Vacuum Cleaner</t>
  </si>
  <si>
    <t>Washing Machine</t>
  </si>
  <si>
    <t>Office</t>
  </si>
  <si>
    <t>Chair Executive</t>
  </si>
  <si>
    <t>Chair Office</t>
  </si>
  <si>
    <t>Computer</t>
  </si>
  <si>
    <t>Conference Table</t>
  </si>
  <si>
    <t>Desk Executive</t>
  </si>
  <si>
    <t>Desk Single</t>
  </si>
  <si>
    <t>Fax Machine</t>
  </si>
  <si>
    <t>Floor Printer</t>
  </si>
  <si>
    <t>Shelving Unit, Small</t>
  </si>
  <si>
    <t>Shelving Unit, Large</t>
  </si>
  <si>
    <t>Trash Can</t>
  </si>
  <si>
    <t>White/Cork Board</t>
  </si>
  <si>
    <t>Garage</t>
  </si>
  <si>
    <t>Bicycle</t>
  </si>
  <si>
    <t>Bicycle Child</t>
  </si>
  <si>
    <t>Card Table</t>
  </si>
  <si>
    <t>Child Car Seat</t>
  </si>
  <si>
    <t>Fan</t>
  </si>
  <si>
    <t>Folding Table</t>
  </si>
  <si>
    <t>Golf Bag</t>
  </si>
  <si>
    <t>Gym Multistation</t>
  </si>
  <si>
    <t>Gym Equipment</t>
  </si>
  <si>
    <t>Hand Trolley</t>
  </si>
  <si>
    <t>Heater, Gas or Electric.</t>
  </si>
  <si>
    <t>Ladder</t>
  </si>
  <si>
    <t>Metal Shelving Unit</t>
  </si>
  <si>
    <t>Power Tools (large)</t>
  </si>
  <si>
    <t>Tires</t>
  </si>
  <si>
    <t>Tool Chest</t>
  </si>
  <si>
    <t>Tool Chest Large</t>
  </si>
  <si>
    <t>Work Bench</t>
  </si>
  <si>
    <t>Outdoor</t>
  </si>
  <si>
    <t>BBQ</t>
  </si>
  <si>
    <t>Chair Bananna</t>
  </si>
  <si>
    <t>Chair Bench</t>
  </si>
  <si>
    <t>Chair Folding</t>
  </si>
  <si>
    <t>Lawn Mower</t>
  </si>
  <si>
    <t>Outdoor Table 6 Seater</t>
  </si>
  <si>
    <t>Outdoor Table 8 Seater</t>
  </si>
  <si>
    <t>Sand Box</t>
  </si>
  <si>
    <t>Trampoline (dismantled)</t>
  </si>
  <si>
    <t>Wheel Barrow</t>
  </si>
  <si>
    <t>Whipper Snipper</t>
  </si>
  <si>
    <t>Boxes &amp; Bags</t>
  </si>
  <si>
    <t>Book/Wine Box</t>
  </si>
  <si>
    <t>Teachest Box</t>
  </si>
  <si>
    <t>Portable Robe</t>
  </si>
  <si>
    <t>Striped Bag/Suitcase</t>
  </si>
  <si>
    <t>Swing/Slide (dismantled)</t>
  </si>
  <si>
    <t>Sewing Machine</t>
  </si>
  <si>
    <t>File Cabinet 2 Drws</t>
  </si>
  <si>
    <t>File Cabinet 4 Drws</t>
  </si>
  <si>
    <t>Total Volume in Cubic Meters</t>
  </si>
  <si>
    <t>Copyrigh 2018 Eastern State Removals</t>
  </si>
  <si>
    <t>Eastern State Removals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</si>
</sst>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\ mmmm\ yyyy;@"/>
  </numFmts>
  <fonts count="17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9"/>
      <color indexed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1"/>
      <color indexed="9"/>
      <name val="Verdana"/>
      <family val="2"/>
    </font>
    <font>
      <sz val="11"/>
      <color indexed="9"/>
      <name val="Verdana"/>
      <family val="2"/>
    </font>
    <font>
      <b/>
      <sz val="9"/>
      <color indexed="63"/>
      <name val="Verdana"/>
      <family val="2"/>
    </font>
    <font>
      <sz val="16"/>
      <color indexed="62"/>
      <name val="Verdana"/>
      <family val="2"/>
    </font>
    <font>
      <b/>
      <sz val="11"/>
      <color indexed="63"/>
      <name val="Verdana"/>
      <family val="2"/>
    </font>
    <font>
      <sz val="16"/>
      <name val="Verdana"/>
      <family val="2"/>
    </font>
    <font>
      <b/>
      <sz val="13.5"/>
      <color indexed="9"/>
      <name val="Verdana"/>
      <family val="2"/>
    </font>
    <font>
      <sz val="10"/>
      <color theme="0"/>
      <name val="Tahoma"/>
      <family val="2"/>
    </font>
    <font>
      <b/>
      <sz val="28"/>
      <name val="Arial"/>
      <family val="2"/>
    </font>
    <font>
      <b/>
      <sz val="17"/>
      <color indexed="9"/>
      <name val="Trajan Pro"/>
      <family val="1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2"/>
      </patternFill>
    </fill>
    <fill>
      <patternFill patternType="solid">
        <fgColor indexed="65"/>
        <bgColor indexed="62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10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62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10"/>
      </top>
      <bottom style="thin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62"/>
      </left>
      <right style="thick">
        <color indexed="62"/>
      </right>
      <top style="medium">
        <color indexed="62"/>
      </top>
      <bottom style="thick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1" xfId="0" applyNumberFormat="1" applyFont="1" applyFill="1" applyBorder="1" applyAlignment="1" applyProtection="1"/>
    <xf numFmtId="0" fontId="6" fillId="0" borderId="0" xfId="0" applyFont="1"/>
    <xf numFmtId="0" fontId="5" fillId="0" borderId="11" xfId="0" applyNumberFormat="1" applyFont="1" applyFill="1" applyBorder="1" applyAlignment="1" applyProtection="1"/>
    <xf numFmtId="0" fontId="2" fillId="2" borderId="0" xfId="0" applyFont="1" applyFill="1"/>
    <xf numFmtId="0" fontId="3" fillId="0" borderId="0" xfId="0" applyFont="1" applyBorder="1"/>
    <xf numFmtId="0" fontId="5" fillId="4" borderId="4" xfId="0" applyNumberFormat="1" applyFont="1" applyFill="1" applyBorder="1" applyAlignment="1" applyProtection="1"/>
    <xf numFmtId="0" fontId="8" fillId="3" borderId="2" xfId="0" applyNumberFormat="1" applyFont="1" applyFill="1" applyBorder="1" applyAlignment="1" applyProtection="1">
      <alignment vertical="center"/>
    </xf>
    <xf numFmtId="0" fontId="2" fillId="4" borderId="0" xfId="0" applyFont="1" applyFill="1"/>
    <xf numFmtId="0" fontId="10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0" fontId="7" fillId="3" borderId="15" xfId="0" applyNumberFormat="1" applyFont="1" applyFill="1" applyBorder="1" applyAlignment="1" applyProtection="1">
      <alignment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9" fillId="4" borderId="6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9" fillId="4" borderId="6" xfId="0" applyNumberFormat="1" applyFont="1" applyFill="1" applyBorder="1" applyAlignment="1" applyProtection="1">
      <alignment horizontal="center"/>
    </xf>
    <xf numFmtId="0" fontId="9" fillId="4" borderId="12" xfId="0" applyNumberFormat="1" applyFont="1" applyFill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9" fillId="4" borderId="5" xfId="0" applyNumberFormat="1" applyFont="1" applyFill="1" applyBorder="1" applyAlignment="1">
      <alignment horizontal="center"/>
    </xf>
    <xf numFmtId="0" fontId="9" fillId="4" borderId="5" xfId="0" applyNumberFormat="1" applyFont="1" applyFill="1" applyBorder="1" applyAlignment="1" applyProtection="1">
      <alignment horizontal="center"/>
    </xf>
    <xf numFmtId="0" fontId="11" fillId="5" borderId="2" xfId="0" applyNumberFormat="1" applyFont="1" applyFill="1" applyBorder="1" applyAlignment="1" applyProtection="1">
      <alignment horizontal="center" vertical="center"/>
    </xf>
    <xf numFmtId="0" fontId="11" fillId="5" borderId="18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5" fillId="0" borderId="7" xfId="0" applyNumberFormat="1" applyFont="1" applyFill="1" applyBorder="1" applyAlignment="1" applyProtection="1">
      <alignment horizontal="center"/>
      <protection locked="0"/>
    </xf>
    <xf numFmtId="0" fontId="5" fillId="6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14" fillId="2" borderId="0" xfId="0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164" fontId="16" fillId="2" borderId="16" xfId="0" applyNumberFormat="1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8" fillId="3" borderId="13" xfId="0" applyNumberFormat="1" applyFont="1" applyFill="1" applyBorder="1" applyAlignment="1" applyProtection="1">
      <alignment horizontal="center" vertical="center"/>
    </xf>
    <xf numFmtId="0" fontId="8" fillId="3" borderId="19" xfId="0" applyNumberFormat="1" applyFont="1" applyFill="1" applyBorder="1" applyAlignment="1" applyProtection="1">
      <alignment horizontal="center" vertical="center"/>
    </xf>
    <xf numFmtId="0" fontId="8" fillId="3" borderId="1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314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35921672341846E-2"/>
          <c:y val="8.550545531584337E-3"/>
          <c:w val="0.85065604883892709"/>
          <c:h val="0.58935607264338596"/>
        </c:manualLayout>
      </c:layout>
      <c:doughnutChart>
        <c:varyColors val="1"/>
        <c:ser>
          <c:idx val="0"/>
          <c:order val="0"/>
          <c:dLbls>
            <c:delete val="1"/>
          </c:dLbls>
          <c:cat>
            <c:strRef>
              <c:f>('Furniture Volume Calculator'!$B$4,'Furniture Volume Calculator'!$B$11,'Furniture Volume Calculator'!$B$36,'Furniture Volume Calculator'!$B$50,'Furniture Volume Calculator'!$F$36,'Furniture Volume Calculator'!$B$71,'Furniture Volume Calculator'!$F$54,'Furniture Volume Calculator'!$F$71,'Furniture Volume Calculator'!$B$88)</c:f>
              <c:strCache>
                <c:ptCount val="9"/>
                <c:pt idx="0">
                  <c:v>Boxes &amp; Bags</c:v>
                </c:pt>
                <c:pt idx="1">
                  <c:v>Living Room</c:v>
                </c:pt>
                <c:pt idx="2">
                  <c:v>Dining Room</c:v>
                </c:pt>
                <c:pt idx="3">
                  <c:v>Bedrooms</c:v>
                </c:pt>
                <c:pt idx="4">
                  <c:v>Kitchen</c:v>
                </c:pt>
                <c:pt idx="5">
                  <c:v>Appliances</c:v>
                </c:pt>
                <c:pt idx="6">
                  <c:v>Office</c:v>
                </c:pt>
                <c:pt idx="7">
                  <c:v>Garage</c:v>
                </c:pt>
                <c:pt idx="8">
                  <c:v>Outdoor</c:v>
                </c:pt>
              </c:strCache>
            </c:strRef>
          </c:cat>
          <c:val>
            <c:numRef>
              <c:f>('Furniture Volume Calculator'!$D$9,'Furniture Volume Calculator'!$D$34,'Furniture Volume Calculator'!$D$48,'Furniture Volume Calculator'!$D$69,'Furniture Volume Calculator'!$H$52,'Furniture Volume Calculator'!$D$86,'Furniture Volume Calculator'!$H$69,'Furniture Volume Calculator'!$H$89,'Furniture Volume Calculator'!$D$101)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layout>
        <c:manualLayout>
          <c:xMode val="edge"/>
          <c:yMode val="edge"/>
          <c:x val="4.3656874621441549E-2"/>
          <c:y val="0.67165613557564552"/>
          <c:w val="0.93162866558023227"/>
          <c:h val="0.32770203235597994"/>
        </c:manualLayout>
      </c:layout>
      <c:overlay val="0"/>
      <c:txPr>
        <a:bodyPr/>
        <a:lstStyle/>
        <a:p>
          <a:pPr rtl="0">
            <a:defRPr sz="13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104775</xdr:rowOff>
    </xdr:from>
    <xdr:to>
      <xdr:col>7</xdr:col>
      <xdr:colOff>800101</xdr:colOff>
      <xdr:row>32</xdr:row>
      <xdr:rowOff>85725</xdr:rowOff>
    </xdr:to>
    <xdr:graphicFrame macro="">
      <xdr:nvGraphicFramePr>
        <xdr:cNvPr id="14" name="Chart 1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H107"/>
  <sheetViews>
    <sheetView showGridLines="0" tabSelected="1" workbookViewId="0">
      <selection activeCell="C7" sqref="C7"/>
    </sheetView>
  </sheetViews>
  <sheetFormatPr defaultColWidth="9.140625" defaultRowHeight="12.75" x14ac:dyDescent="0.2"/>
  <cols>
    <col min="1" max="1" width="1.85546875" style="1" customWidth="1"/>
    <col min="2" max="2" width="22.140625" style="1" customWidth="1"/>
    <col min="3" max="4" width="12.85546875" style="24" customWidth="1"/>
    <col min="5" max="5" width="1.42578125" style="1" customWidth="1"/>
    <col min="6" max="6" width="19.42578125" style="1" customWidth="1"/>
    <col min="7" max="8" width="12.85546875" style="1" customWidth="1"/>
    <col min="9" max="16384" width="9.140625" style="1"/>
  </cols>
  <sheetData>
    <row r="1" spans="1:8" ht="35.25" customHeight="1" thickBot="1" x14ac:dyDescent="0.45">
      <c r="A1" s="36" t="s">
        <v>133</v>
      </c>
      <c r="B1" s="36"/>
      <c r="C1" s="36"/>
      <c r="D1" s="36"/>
      <c r="E1" s="36"/>
      <c r="F1" s="36"/>
      <c r="G1" s="36"/>
      <c r="H1" s="36"/>
    </row>
    <row r="2" spans="1:8" ht="30" customHeight="1" x14ac:dyDescent="0.2">
      <c r="A2" s="37" t="s">
        <v>8</v>
      </c>
      <c r="B2" s="37"/>
      <c r="C2" s="37"/>
      <c r="D2" s="37"/>
      <c r="E2" s="37"/>
      <c r="F2" s="37"/>
      <c r="G2" s="37"/>
      <c r="H2" s="37"/>
    </row>
    <row r="3" spans="1:8" ht="8.1" customHeight="1" thickBot="1" x14ac:dyDescent="0.25">
      <c r="B3" s="11"/>
      <c r="C3" s="20"/>
      <c r="D3" s="20"/>
      <c r="E3" s="7"/>
      <c r="F3" s="2"/>
      <c r="G3" s="2"/>
      <c r="H3" s="7"/>
    </row>
    <row r="4" spans="1:8" ht="17.100000000000001" customHeight="1" thickBot="1" x14ac:dyDescent="0.25">
      <c r="B4" s="9" t="s">
        <v>122</v>
      </c>
      <c r="C4" s="14" t="s">
        <v>28</v>
      </c>
      <c r="D4" s="15" t="s">
        <v>4</v>
      </c>
      <c r="F4" s="39" t="s">
        <v>131</v>
      </c>
      <c r="G4" s="40"/>
      <c r="H4" s="41"/>
    </row>
    <row r="5" spans="1:8" x14ac:dyDescent="0.2">
      <c r="B5" s="3" t="s">
        <v>123</v>
      </c>
      <c r="C5" s="31"/>
      <c r="D5" s="16">
        <f>C5*0.1</f>
        <v>0</v>
      </c>
      <c r="F5" s="10"/>
      <c r="G5" s="10"/>
      <c r="H5" s="10"/>
    </row>
    <row r="6" spans="1:8" x14ac:dyDescent="0.2">
      <c r="B6" s="3" t="s">
        <v>124</v>
      </c>
      <c r="C6" s="32"/>
      <c r="D6" s="17">
        <f>C6*0.15</f>
        <v>0</v>
      </c>
      <c r="F6" s="10"/>
      <c r="G6" s="10"/>
      <c r="H6" s="10"/>
    </row>
    <row r="7" spans="1:8" x14ac:dyDescent="0.2">
      <c r="B7" s="3" t="s">
        <v>125</v>
      </c>
      <c r="C7" s="31"/>
      <c r="D7" s="17">
        <f>C7*0.6</f>
        <v>0</v>
      </c>
      <c r="F7" s="10"/>
      <c r="G7" s="10"/>
      <c r="H7" s="10"/>
    </row>
    <row r="8" spans="1:8" x14ac:dyDescent="0.2">
      <c r="B8" s="3" t="s">
        <v>126</v>
      </c>
      <c r="C8" s="31"/>
      <c r="D8" s="17">
        <f>C8*0.15</f>
        <v>0</v>
      </c>
      <c r="F8" s="10"/>
      <c r="G8" s="10"/>
      <c r="H8" s="10"/>
    </row>
    <row r="9" spans="1:8" x14ac:dyDescent="0.2">
      <c r="B9" s="8" t="s">
        <v>0</v>
      </c>
      <c r="C9" s="25">
        <f>SUM(C5:C8)</f>
        <v>0</v>
      </c>
      <c r="D9" s="18">
        <f>SUM(D5:D8)</f>
        <v>0</v>
      </c>
      <c r="F9" s="10"/>
      <c r="G9" s="10"/>
      <c r="H9" s="10"/>
    </row>
    <row r="10" spans="1:8" ht="13.5" thickBot="1" x14ac:dyDescent="0.25">
      <c r="B10" s="4"/>
      <c r="C10" s="21"/>
      <c r="D10" s="21"/>
      <c r="F10" s="10"/>
      <c r="G10" s="10"/>
      <c r="H10" s="10"/>
    </row>
    <row r="11" spans="1:8" ht="17.100000000000001" customHeight="1" x14ac:dyDescent="0.2">
      <c r="B11" s="9" t="s">
        <v>1</v>
      </c>
      <c r="C11" s="14" t="s">
        <v>28</v>
      </c>
      <c r="D11" s="15" t="s">
        <v>4</v>
      </c>
      <c r="F11" s="10"/>
      <c r="G11" s="10"/>
      <c r="H11" s="10"/>
    </row>
    <row r="12" spans="1:8" x14ac:dyDescent="0.2">
      <c r="B12" s="3" t="s">
        <v>5</v>
      </c>
      <c r="C12" s="31"/>
      <c r="D12" s="16">
        <f>C12*1.2</f>
        <v>0</v>
      </c>
      <c r="F12" s="29"/>
      <c r="G12" s="10"/>
      <c r="H12" s="29"/>
    </row>
    <row r="13" spans="1:8" ht="12.75" customHeight="1" x14ac:dyDescent="0.25">
      <c r="B13" s="3" t="s">
        <v>6</v>
      </c>
      <c r="C13" s="32"/>
      <c r="D13" s="17">
        <f>C13*1.4</f>
        <v>0</v>
      </c>
      <c r="F13" s="30"/>
      <c r="G13" s="10"/>
      <c r="H13" s="30"/>
    </row>
    <row r="14" spans="1:8" x14ac:dyDescent="0.2">
      <c r="B14" s="3" t="s">
        <v>7</v>
      </c>
      <c r="C14" s="31"/>
      <c r="D14" s="17">
        <f>C14*0.5</f>
        <v>0</v>
      </c>
      <c r="F14" s="38">
        <f>D104</f>
        <v>0</v>
      </c>
      <c r="G14" s="38"/>
      <c r="H14" s="38"/>
    </row>
    <row r="15" spans="1:8" x14ac:dyDescent="0.2">
      <c r="B15" s="3" t="s">
        <v>9</v>
      </c>
      <c r="C15" s="31"/>
      <c r="D15" s="17">
        <f>C15*1</f>
        <v>0</v>
      </c>
      <c r="F15" s="38"/>
      <c r="G15" s="38"/>
      <c r="H15" s="38"/>
    </row>
    <row r="16" spans="1:8" x14ac:dyDescent="0.2">
      <c r="B16" s="3" t="s">
        <v>10</v>
      </c>
      <c r="C16" s="31"/>
      <c r="D16" s="17">
        <f>C16*0.6</f>
        <v>0</v>
      </c>
      <c r="F16" s="38"/>
      <c r="G16" s="38"/>
      <c r="H16" s="38"/>
    </row>
    <row r="17" spans="2:8" x14ac:dyDescent="0.2">
      <c r="B17" s="3" t="s">
        <v>11</v>
      </c>
      <c r="C17" s="31"/>
      <c r="D17" s="17">
        <f>C17*0.5</f>
        <v>0</v>
      </c>
      <c r="F17" s="29"/>
      <c r="G17" s="10"/>
      <c r="H17" s="29"/>
    </row>
    <row r="18" spans="2:8" ht="12.75" customHeight="1" x14ac:dyDescent="0.25">
      <c r="B18" s="3" t="s">
        <v>12</v>
      </c>
      <c r="C18" s="31"/>
      <c r="D18" s="17">
        <f>C18*0.15</f>
        <v>0</v>
      </c>
      <c r="F18" s="30"/>
      <c r="G18" s="10"/>
      <c r="H18" s="30"/>
    </row>
    <row r="19" spans="2:8" x14ac:dyDescent="0.2">
      <c r="B19" s="3" t="s">
        <v>13</v>
      </c>
      <c r="C19" s="31"/>
      <c r="D19" s="17">
        <f>C19*0.8</f>
        <v>0</v>
      </c>
      <c r="F19" s="10"/>
      <c r="G19" s="10"/>
      <c r="H19" s="10"/>
    </row>
    <row r="20" spans="2:8" x14ac:dyDescent="0.2">
      <c r="B20" s="3" t="s">
        <v>14</v>
      </c>
      <c r="C20" s="31"/>
      <c r="D20" s="17">
        <f>C20*0.6</f>
        <v>0</v>
      </c>
      <c r="F20" s="10"/>
      <c r="G20" s="10"/>
      <c r="H20" s="10"/>
    </row>
    <row r="21" spans="2:8" x14ac:dyDescent="0.2">
      <c r="B21" s="3" t="s">
        <v>15</v>
      </c>
      <c r="C21" s="31"/>
      <c r="D21" s="17">
        <f>C21*0.2</f>
        <v>0</v>
      </c>
      <c r="F21" s="10"/>
      <c r="G21" s="10"/>
      <c r="H21" s="10"/>
    </row>
    <row r="22" spans="2:8" x14ac:dyDescent="0.2">
      <c r="B22" s="3" t="s">
        <v>16</v>
      </c>
      <c r="C22" s="31"/>
      <c r="D22" s="17">
        <f>C22*0.85</f>
        <v>0</v>
      </c>
      <c r="F22" s="10"/>
      <c r="G22" s="10"/>
      <c r="H22" s="10"/>
    </row>
    <row r="23" spans="2:8" x14ac:dyDescent="0.2">
      <c r="B23" s="3" t="s">
        <v>17</v>
      </c>
      <c r="C23" s="31"/>
      <c r="D23" s="17">
        <f>C23*0.85</f>
        <v>0</v>
      </c>
      <c r="F23" s="10"/>
      <c r="G23" s="10"/>
      <c r="H23" s="10"/>
    </row>
    <row r="24" spans="2:8" x14ac:dyDescent="0.2">
      <c r="B24" s="3" t="s">
        <v>18</v>
      </c>
      <c r="C24" s="31"/>
      <c r="D24" s="17">
        <f>C24*1</f>
        <v>0</v>
      </c>
      <c r="F24" s="10"/>
      <c r="G24" s="10"/>
      <c r="H24" s="10"/>
    </row>
    <row r="25" spans="2:8" x14ac:dyDescent="0.2">
      <c r="B25" s="3" t="s">
        <v>19</v>
      </c>
      <c r="C25" s="31"/>
      <c r="D25" s="17">
        <f>C25*0.2</f>
        <v>0</v>
      </c>
      <c r="F25" s="10"/>
      <c r="G25" s="10"/>
      <c r="H25" s="10"/>
    </row>
    <row r="26" spans="2:8" x14ac:dyDescent="0.2">
      <c r="B26" s="3" t="s">
        <v>20</v>
      </c>
      <c r="C26" s="31"/>
      <c r="D26" s="17">
        <f>C26*2</f>
        <v>0</v>
      </c>
      <c r="F26" s="10"/>
      <c r="G26" s="10"/>
      <c r="H26" s="10"/>
    </row>
    <row r="27" spans="2:8" x14ac:dyDescent="0.2">
      <c r="B27" s="3" t="s">
        <v>21</v>
      </c>
      <c r="C27" s="31"/>
      <c r="D27" s="17">
        <f>C27*2.4</f>
        <v>0</v>
      </c>
      <c r="F27" s="10"/>
      <c r="G27" s="10"/>
      <c r="H27" s="10"/>
    </row>
    <row r="28" spans="2:8" x14ac:dyDescent="0.2">
      <c r="B28" s="3" t="s">
        <v>23</v>
      </c>
      <c r="C28" s="31"/>
      <c r="D28" s="17">
        <f>C28*0.1</f>
        <v>0</v>
      </c>
      <c r="F28" s="10"/>
      <c r="G28" s="10"/>
      <c r="H28" s="10"/>
    </row>
    <row r="29" spans="2:8" x14ac:dyDescent="0.2">
      <c r="B29" s="3" t="s">
        <v>22</v>
      </c>
      <c r="C29" s="31"/>
      <c r="D29" s="17">
        <f>C29*0.3</f>
        <v>0</v>
      </c>
      <c r="F29" s="10"/>
      <c r="G29" s="10"/>
      <c r="H29" s="10"/>
    </row>
    <row r="30" spans="2:8" x14ac:dyDescent="0.2">
      <c r="B30" s="3" t="s">
        <v>25</v>
      </c>
      <c r="C30" s="31"/>
      <c r="D30" s="17">
        <f>C30*0.3</f>
        <v>0</v>
      </c>
      <c r="F30" s="10"/>
      <c r="G30" s="10"/>
      <c r="H30" s="10"/>
    </row>
    <row r="31" spans="2:8" x14ac:dyDescent="0.2">
      <c r="B31" s="3" t="s">
        <v>26</v>
      </c>
      <c r="C31" s="31"/>
      <c r="D31" s="17">
        <f>C31*0.4</f>
        <v>0</v>
      </c>
      <c r="F31" s="10"/>
      <c r="G31" s="10"/>
      <c r="H31" s="10"/>
    </row>
    <row r="32" spans="2:8" x14ac:dyDescent="0.2">
      <c r="B32" s="3" t="s">
        <v>24</v>
      </c>
      <c r="C32" s="31"/>
      <c r="D32" s="17">
        <f>C32*0.6</f>
        <v>0</v>
      </c>
      <c r="F32" s="10"/>
      <c r="G32" s="10"/>
      <c r="H32" s="10"/>
    </row>
    <row r="33" spans="2:8" x14ac:dyDescent="0.2">
      <c r="B33" s="3" t="s">
        <v>27</v>
      </c>
      <c r="C33" s="31"/>
      <c r="D33" s="17">
        <f>C33*1</f>
        <v>0</v>
      </c>
      <c r="F33" s="10"/>
      <c r="G33" s="10"/>
      <c r="H33" s="10"/>
    </row>
    <row r="34" spans="2:8" x14ac:dyDescent="0.2">
      <c r="B34" s="8" t="s">
        <v>0</v>
      </c>
      <c r="C34" s="25">
        <f>SUM(C12:C33)</f>
        <v>0</v>
      </c>
      <c r="D34" s="18">
        <f>SUM(D12:D33)</f>
        <v>0</v>
      </c>
      <c r="F34" s="10"/>
      <c r="G34" s="10"/>
      <c r="H34" s="10"/>
    </row>
    <row r="35" spans="2:8" ht="13.5" thickBot="1" x14ac:dyDescent="0.25">
      <c r="B35" s="4"/>
      <c r="C35" s="21"/>
      <c r="D35" s="21"/>
      <c r="F35" s="10"/>
      <c r="G35" s="10"/>
      <c r="H35" s="10"/>
    </row>
    <row r="36" spans="2:8" ht="14.25" x14ac:dyDescent="0.2">
      <c r="B36" s="9" t="s">
        <v>2</v>
      </c>
      <c r="C36" s="14" t="s">
        <v>28</v>
      </c>
      <c r="D36" s="15" t="s">
        <v>4</v>
      </c>
      <c r="F36" s="9" t="s">
        <v>55</v>
      </c>
      <c r="G36" s="14" t="s">
        <v>28</v>
      </c>
      <c r="H36" s="15" t="s">
        <v>4</v>
      </c>
    </row>
    <row r="37" spans="2:8" x14ac:dyDescent="0.2">
      <c r="B37" s="3" t="s">
        <v>30</v>
      </c>
      <c r="C37" s="31"/>
      <c r="D37" s="16">
        <f>C37*1.4</f>
        <v>0</v>
      </c>
      <c r="F37" s="3" t="s">
        <v>12</v>
      </c>
      <c r="G37" s="31"/>
      <c r="H37" s="16">
        <f>G37*0.15</f>
        <v>0</v>
      </c>
    </row>
    <row r="38" spans="2:8" x14ac:dyDescent="0.2">
      <c r="B38" s="3" t="s">
        <v>31</v>
      </c>
      <c r="C38" s="31"/>
      <c r="D38" s="17">
        <f>C38*1.7</f>
        <v>0</v>
      </c>
      <c r="F38" s="3" t="s">
        <v>56</v>
      </c>
      <c r="G38" s="31"/>
      <c r="H38" s="17">
        <f>G38*0.1</f>
        <v>0</v>
      </c>
    </row>
    <row r="39" spans="2:8" x14ac:dyDescent="0.2">
      <c r="B39" s="3" t="s">
        <v>32</v>
      </c>
      <c r="C39" s="31"/>
      <c r="D39" s="17">
        <f>C39*0.7</f>
        <v>0</v>
      </c>
      <c r="F39" s="3" t="s">
        <v>57</v>
      </c>
      <c r="G39" s="31"/>
      <c r="H39" s="17">
        <f>G39*0.85</f>
        <v>0</v>
      </c>
    </row>
    <row r="40" spans="2:8" x14ac:dyDescent="0.2">
      <c r="B40" s="3" t="s">
        <v>33</v>
      </c>
      <c r="C40" s="31"/>
      <c r="D40" s="17">
        <f>C40*0.8</f>
        <v>0</v>
      </c>
      <c r="F40" s="3" t="s">
        <v>58</v>
      </c>
      <c r="G40" s="31"/>
      <c r="H40" s="17">
        <f>G40*0.6</f>
        <v>0</v>
      </c>
    </row>
    <row r="41" spans="2:8" x14ac:dyDescent="0.2">
      <c r="B41" s="3" t="s">
        <v>34</v>
      </c>
      <c r="C41" s="31"/>
      <c r="D41" s="17">
        <f>C41*0.85</f>
        <v>0</v>
      </c>
      <c r="F41" s="3" t="s">
        <v>59</v>
      </c>
      <c r="G41" s="31"/>
      <c r="H41" s="17">
        <f>G41*1</f>
        <v>0</v>
      </c>
    </row>
    <row r="42" spans="2:8" x14ac:dyDescent="0.2">
      <c r="B42" s="3" t="s">
        <v>35</v>
      </c>
      <c r="C42" s="31"/>
      <c r="D42" s="17">
        <f>C42*0.15</f>
        <v>0</v>
      </c>
      <c r="F42" s="3" t="s">
        <v>60</v>
      </c>
      <c r="G42" s="31"/>
      <c r="H42" s="17">
        <f>G42*0.5</f>
        <v>0</v>
      </c>
    </row>
    <row r="43" spans="2:8" x14ac:dyDescent="0.2">
      <c r="B43" s="3" t="s">
        <v>36</v>
      </c>
      <c r="C43" s="31"/>
      <c r="D43" s="17">
        <f>C43*1.2</f>
        <v>0</v>
      </c>
      <c r="F43" s="3" t="s">
        <v>61</v>
      </c>
      <c r="G43" s="31"/>
      <c r="H43" s="17">
        <f>G43*1</f>
        <v>0</v>
      </c>
    </row>
    <row r="44" spans="2:8" x14ac:dyDescent="0.2">
      <c r="B44" s="3" t="s">
        <v>37</v>
      </c>
      <c r="C44" s="31"/>
      <c r="D44" s="17">
        <f>C44*1.7</f>
        <v>0</v>
      </c>
      <c r="F44" s="3" t="s">
        <v>63</v>
      </c>
      <c r="G44" s="31"/>
      <c r="H44" s="17">
        <f>G44*1.25</f>
        <v>0</v>
      </c>
    </row>
    <row r="45" spans="2:8" x14ac:dyDescent="0.2">
      <c r="B45" s="3" t="s">
        <v>38</v>
      </c>
      <c r="C45" s="31"/>
      <c r="D45" s="17">
        <f>C45*0.1</f>
        <v>0</v>
      </c>
      <c r="F45" s="3" t="s">
        <v>62</v>
      </c>
      <c r="G45" s="31"/>
      <c r="H45" s="17">
        <f>G45*1.5</f>
        <v>0</v>
      </c>
    </row>
    <row r="46" spans="2:8" x14ac:dyDescent="0.2">
      <c r="B46" s="3" t="s">
        <v>23</v>
      </c>
      <c r="C46" s="31"/>
      <c r="D46" s="17">
        <f>C46*0.1</f>
        <v>0</v>
      </c>
      <c r="F46" s="3" t="s">
        <v>64</v>
      </c>
      <c r="G46" s="31"/>
      <c r="H46" s="17">
        <f>G46*0.15</f>
        <v>0</v>
      </c>
    </row>
    <row r="47" spans="2:8" x14ac:dyDescent="0.2">
      <c r="B47" s="3" t="s">
        <v>22</v>
      </c>
      <c r="C47" s="31"/>
      <c r="D47" s="17">
        <f>C47*0.3</f>
        <v>0</v>
      </c>
      <c r="F47" s="3" t="s">
        <v>65</v>
      </c>
      <c r="G47" s="31"/>
      <c r="H47" s="17">
        <f>G47*0.1</f>
        <v>0</v>
      </c>
    </row>
    <row r="48" spans="2:8" x14ac:dyDescent="0.2">
      <c r="B48" s="8" t="s">
        <v>0</v>
      </c>
      <c r="C48" s="26">
        <f>SUM(C37:C47)</f>
        <v>0</v>
      </c>
      <c r="D48" s="22">
        <f>SUM(D37:D47)</f>
        <v>0</v>
      </c>
      <c r="F48" s="3" t="s">
        <v>66</v>
      </c>
      <c r="G48" s="31"/>
      <c r="H48" s="17">
        <f>G48*0.85</f>
        <v>0</v>
      </c>
    </row>
    <row r="49" spans="2:8" ht="13.5" thickBot="1" x14ac:dyDescent="0.25">
      <c r="B49" s="4"/>
      <c r="C49" s="21"/>
      <c r="D49" s="21"/>
      <c r="F49" s="3" t="s">
        <v>67</v>
      </c>
      <c r="G49" s="31"/>
      <c r="H49" s="17">
        <f>G49*0.15</f>
        <v>0</v>
      </c>
    </row>
    <row r="50" spans="2:8" ht="14.25" x14ac:dyDescent="0.2">
      <c r="B50" s="9" t="s">
        <v>3</v>
      </c>
      <c r="C50" s="14" t="s">
        <v>28</v>
      </c>
      <c r="D50" s="15" t="s">
        <v>4</v>
      </c>
      <c r="F50" s="35" t="s">
        <v>68</v>
      </c>
      <c r="G50" s="31"/>
      <c r="H50" s="17">
        <f>G50*0.5</f>
        <v>0</v>
      </c>
    </row>
    <row r="51" spans="2:8" x14ac:dyDescent="0.2">
      <c r="B51" s="3" t="s">
        <v>40</v>
      </c>
      <c r="C51" s="31"/>
      <c r="D51" s="16">
        <f>C51*1.15</f>
        <v>0</v>
      </c>
      <c r="F51" s="3" t="s">
        <v>69</v>
      </c>
      <c r="G51" s="31"/>
      <c r="H51" s="17">
        <f>G51*0.15</f>
        <v>0</v>
      </c>
    </row>
    <row r="52" spans="2:8" x14ac:dyDescent="0.2">
      <c r="B52" s="3" t="s">
        <v>39</v>
      </c>
      <c r="C52" s="31"/>
      <c r="D52" s="17">
        <f>C52*1.7</f>
        <v>0</v>
      </c>
      <c r="F52" s="8" t="s">
        <v>0</v>
      </c>
      <c r="G52" s="26">
        <f>SUM(G37:G51)</f>
        <v>0</v>
      </c>
      <c r="H52" s="22">
        <f>SUM(H37:H51)</f>
        <v>0</v>
      </c>
    </row>
    <row r="53" spans="2:8" ht="13.5" thickBot="1" x14ac:dyDescent="0.25">
      <c r="B53" s="3" t="s">
        <v>41</v>
      </c>
      <c r="C53" s="31"/>
      <c r="D53" s="17">
        <f>C53*1.8</f>
        <v>0</v>
      </c>
    </row>
    <row r="54" spans="2:8" ht="14.25" x14ac:dyDescent="0.2">
      <c r="B54" s="3" t="s">
        <v>42</v>
      </c>
      <c r="C54" s="31"/>
      <c r="D54" s="17">
        <f>C54*2</f>
        <v>0</v>
      </c>
      <c r="F54" s="9" t="s">
        <v>78</v>
      </c>
      <c r="G54" s="14" t="s">
        <v>28</v>
      </c>
      <c r="H54" s="15" t="s">
        <v>4</v>
      </c>
    </row>
    <row r="55" spans="2:8" x14ac:dyDescent="0.2">
      <c r="B55" s="3" t="s">
        <v>43</v>
      </c>
      <c r="C55" s="31"/>
      <c r="D55" s="17">
        <f>C55*0.3</f>
        <v>0</v>
      </c>
      <c r="F55" s="3" t="s">
        <v>79</v>
      </c>
      <c r="G55" s="31"/>
      <c r="H55" s="17">
        <f>G55*0.6</f>
        <v>0</v>
      </c>
    </row>
    <row r="56" spans="2:8" x14ac:dyDescent="0.2">
      <c r="B56" s="3" t="s">
        <v>44</v>
      </c>
      <c r="C56" s="31"/>
      <c r="D56" s="17">
        <f>C56*0.6</f>
        <v>0</v>
      </c>
      <c r="F56" s="3" t="s">
        <v>80</v>
      </c>
      <c r="G56" s="31"/>
      <c r="H56" s="17">
        <f>G56*0.3</f>
        <v>0</v>
      </c>
    </row>
    <row r="57" spans="2:8" x14ac:dyDescent="0.2">
      <c r="B57" s="3" t="s">
        <v>45</v>
      </c>
      <c r="C57" s="31"/>
      <c r="D57" s="17">
        <f>C57*0.15</f>
        <v>0</v>
      </c>
      <c r="F57" s="3" t="s">
        <v>81</v>
      </c>
      <c r="G57" s="31"/>
      <c r="H57" s="17">
        <f>G57*0.15</f>
        <v>0</v>
      </c>
    </row>
    <row r="58" spans="2:8" x14ac:dyDescent="0.2">
      <c r="B58" s="3" t="s">
        <v>46</v>
      </c>
      <c r="C58" s="31"/>
      <c r="D58" s="17">
        <f>C58*2</f>
        <v>0</v>
      </c>
      <c r="F58" s="3" t="s">
        <v>82</v>
      </c>
      <c r="G58" s="31"/>
      <c r="H58" s="17">
        <f>G58*1.8</f>
        <v>0</v>
      </c>
    </row>
    <row r="59" spans="2:8" x14ac:dyDescent="0.2">
      <c r="B59" s="3" t="s">
        <v>10</v>
      </c>
      <c r="C59" s="31"/>
      <c r="D59" s="17">
        <f>C59*0.6</f>
        <v>0</v>
      </c>
      <c r="F59" s="3" t="s">
        <v>83</v>
      </c>
      <c r="G59" s="31"/>
      <c r="H59" s="17">
        <f>G59*1.5</f>
        <v>0</v>
      </c>
    </row>
    <row r="60" spans="2:8" x14ac:dyDescent="0.2">
      <c r="B60" s="3" t="s">
        <v>12</v>
      </c>
      <c r="C60" s="31"/>
      <c r="D60" s="17">
        <f>C60*0.15</f>
        <v>0</v>
      </c>
      <c r="F60" s="3" t="s">
        <v>84</v>
      </c>
      <c r="G60" s="31"/>
      <c r="H60" s="17">
        <f>G60*0.75</f>
        <v>0</v>
      </c>
    </row>
    <row r="61" spans="2:8" x14ac:dyDescent="0.2">
      <c r="B61" s="3" t="s">
        <v>47</v>
      </c>
      <c r="C61" s="31"/>
      <c r="D61" s="17">
        <f>C61*0.4</f>
        <v>0</v>
      </c>
      <c r="F61" s="3" t="s">
        <v>85</v>
      </c>
      <c r="G61" s="31"/>
      <c r="H61" s="17">
        <f>G61*0.15</f>
        <v>0</v>
      </c>
    </row>
    <row r="62" spans="2:8" x14ac:dyDescent="0.2">
      <c r="B62" s="3" t="s">
        <v>48</v>
      </c>
      <c r="C62" s="31"/>
      <c r="D62" s="17">
        <f>C62*0.7</f>
        <v>0</v>
      </c>
      <c r="F62" s="3" t="s">
        <v>129</v>
      </c>
      <c r="G62" s="31"/>
      <c r="H62" s="17">
        <f>G62*0.3</f>
        <v>0</v>
      </c>
    </row>
    <row r="63" spans="2:8" x14ac:dyDescent="0.2">
      <c r="B63" s="3" t="s">
        <v>49</v>
      </c>
      <c r="C63" s="31"/>
      <c r="D63" s="17">
        <f>C63*0.85</f>
        <v>0</v>
      </c>
      <c r="F63" s="3" t="s">
        <v>130</v>
      </c>
      <c r="G63" s="31"/>
      <c r="H63" s="17">
        <f>G63*0.6</f>
        <v>0</v>
      </c>
    </row>
    <row r="64" spans="2:8" x14ac:dyDescent="0.2">
      <c r="B64" s="3" t="s">
        <v>50</v>
      </c>
      <c r="C64" s="31"/>
      <c r="D64" s="17">
        <f>C64*0.6</f>
        <v>0</v>
      </c>
      <c r="F64" s="3" t="s">
        <v>86</v>
      </c>
      <c r="G64" s="31"/>
      <c r="H64" s="17">
        <f>G64*0.6</f>
        <v>0</v>
      </c>
    </row>
    <row r="65" spans="2:8" x14ac:dyDescent="0.2">
      <c r="B65" s="3" t="s">
        <v>51</v>
      </c>
      <c r="C65" s="31"/>
      <c r="D65" s="17">
        <f>C65*0.8</f>
        <v>0</v>
      </c>
      <c r="F65" s="3" t="s">
        <v>87</v>
      </c>
      <c r="G65" s="31"/>
      <c r="H65" s="17">
        <f>G65*0.3</f>
        <v>0</v>
      </c>
    </row>
    <row r="66" spans="2:8" x14ac:dyDescent="0.2">
      <c r="B66" s="3" t="s">
        <v>52</v>
      </c>
      <c r="C66" s="31"/>
      <c r="D66" s="17">
        <f>C66*0.3</f>
        <v>0</v>
      </c>
      <c r="F66" s="3" t="s">
        <v>88</v>
      </c>
      <c r="G66" s="31"/>
      <c r="H66" s="17">
        <f>G66*0.6</f>
        <v>0</v>
      </c>
    </row>
    <row r="67" spans="2:8" x14ac:dyDescent="0.2">
      <c r="B67" s="3" t="s">
        <v>53</v>
      </c>
      <c r="C67" s="31"/>
      <c r="D67" s="17">
        <f>C67*0.6</f>
        <v>0</v>
      </c>
      <c r="F67" s="3" t="s">
        <v>89</v>
      </c>
      <c r="G67" s="31"/>
      <c r="H67" s="17">
        <f>G67*0.15</f>
        <v>0</v>
      </c>
    </row>
    <row r="68" spans="2:8" x14ac:dyDescent="0.2">
      <c r="B68" s="3" t="s">
        <v>54</v>
      </c>
      <c r="C68" s="31"/>
      <c r="D68" s="17">
        <f>C68*1.2</f>
        <v>0</v>
      </c>
      <c r="F68" s="3" t="s">
        <v>90</v>
      </c>
      <c r="G68" s="31"/>
      <c r="H68" s="17">
        <f>G68*0.1</f>
        <v>0</v>
      </c>
    </row>
    <row r="69" spans="2:8" x14ac:dyDescent="0.2">
      <c r="B69" s="8" t="s">
        <v>0</v>
      </c>
      <c r="C69" s="26">
        <f>SUM(C51:C68)</f>
        <v>0</v>
      </c>
      <c r="D69" s="22">
        <f>SUM(D51:D68)</f>
        <v>0</v>
      </c>
      <c r="F69" s="8" t="s">
        <v>0</v>
      </c>
      <c r="G69" s="26">
        <f>SUM(G55:G68)</f>
        <v>0</v>
      </c>
      <c r="H69" s="22">
        <f>SUM(H55:H68)</f>
        <v>0</v>
      </c>
    </row>
    <row r="70" spans="2:8" ht="13.5" thickBot="1" x14ac:dyDescent="0.25">
      <c r="B70" s="4"/>
      <c r="C70" s="21"/>
      <c r="D70" s="21"/>
      <c r="F70" s="33"/>
      <c r="G70" s="33"/>
    </row>
    <row r="71" spans="2:8" ht="14.25" x14ac:dyDescent="0.2">
      <c r="B71" s="9" t="s">
        <v>70</v>
      </c>
      <c r="C71" s="14" t="s">
        <v>28</v>
      </c>
      <c r="D71" s="15" t="s">
        <v>4</v>
      </c>
      <c r="F71" s="9" t="s">
        <v>91</v>
      </c>
      <c r="G71" s="14" t="s">
        <v>28</v>
      </c>
      <c r="H71" s="15" t="s">
        <v>4</v>
      </c>
    </row>
    <row r="72" spans="2:8" x14ac:dyDescent="0.2">
      <c r="B72" s="5" t="s">
        <v>71</v>
      </c>
      <c r="C72" s="31"/>
      <c r="D72" s="16">
        <f>C72*0.85</f>
        <v>0</v>
      </c>
      <c r="F72" s="5" t="s">
        <v>92</v>
      </c>
      <c r="G72" s="31"/>
      <c r="H72" s="16">
        <f>G72*0.6</f>
        <v>0</v>
      </c>
    </row>
    <row r="73" spans="2:8" x14ac:dyDescent="0.2">
      <c r="B73" s="3" t="s">
        <v>72</v>
      </c>
      <c r="C73" s="31"/>
      <c r="D73" s="17">
        <f>C73*0.6</f>
        <v>0</v>
      </c>
      <c r="F73" s="3" t="s">
        <v>93</v>
      </c>
      <c r="G73" s="31"/>
      <c r="H73" s="16">
        <f>G73*0.5</f>
        <v>0</v>
      </c>
    </row>
    <row r="74" spans="2:8" x14ac:dyDescent="0.2">
      <c r="B74" s="3" t="s">
        <v>58</v>
      </c>
      <c r="C74" s="31"/>
      <c r="D74" s="17">
        <f>C74*0.6</f>
        <v>0</v>
      </c>
      <c r="F74" s="3" t="s">
        <v>94</v>
      </c>
      <c r="G74" s="31"/>
      <c r="H74" s="16">
        <f>G74*0.15</f>
        <v>0</v>
      </c>
    </row>
    <row r="75" spans="2:8" x14ac:dyDescent="0.2">
      <c r="B75" s="3" t="s">
        <v>60</v>
      </c>
      <c r="C75" s="31"/>
      <c r="D75" s="17">
        <f>C75*0.5</f>
        <v>0</v>
      </c>
      <c r="F75" s="3" t="s">
        <v>95</v>
      </c>
      <c r="G75" s="31"/>
      <c r="H75" s="16">
        <f>G75*0.15</f>
        <v>0</v>
      </c>
    </row>
    <row r="76" spans="2:8" x14ac:dyDescent="0.2">
      <c r="B76" s="3" t="s">
        <v>61</v>
      </c>
      <c r="C76" s="31"/>
      <c r="D76" s="17">
        <f>C76*1</f>
        <v>0</v>
      </c>
      <c r="F76" s="3" t="s">
        <v>96</v>
      </c>
      <c r="G76" s="31"/>
      <c r="H76" s="16">
        <f>G76*0.15</f>
        <v>0</v>
      </c>
    </row>
    <row r="77" spans="2:8" x14ac:dyDescent="0.2">
      <c r="B77" s="3" t="s">
        <v>63</v>
      </c>
      <c r="C77" s="31"/>
      <c r="D77" s="17">
        <f>C77*1.25</f>
        <v>0</v>
      </c>
      <c r="F77" s="3" t="s">
        <v>97</v>
      </c>
      <c r="G77" s="31"/>
      <c r="H77" s="16">
        <f>G77*0.3</f>
        <v>0</v>
      </c>
    </row>
    <row r="78" spans="2:8" x14ac:dyDescent="0.2">
      <c r="B78" s="3" t="s">
        <v>62</v>
      </c>
      <c r="C78" s="31"/>
      <c r="D78" s="17">
        <f>C78*1.5</f>
        <v>0</v>
      </c>
      <c r="F78" s="3" t="s">
        <v>98</v>
      </c>
      <c r="G78" s="31"/>
      <c r="H78" s="16">
        <f>G78*0.2</f>
        <v>0</v>
      </c>
    </row>
    <row r="79" spans="2:8" x14ac:dyDescent="0.2">
      <c r="B79" s="3" t="s">
        <v>102</v>
      </c>
      <c r="C79" s="31"/>
      <c r="D79" s="17">
        <f>C79*0.15</f>
        <v>0</v>
      </c>
      <c r="F79" s="3" t="s">
        <v>99</v>
      </c>
      <c r="G79" s="31"/>
      <c r="H79" s="16">
        <f>G79*6</f>
        <v>0</v>
      </c>
    </row>
    <row r="80" spans="2:8" x14ac:dyDescent="0.2">
      <c r="B80" s="3" t="s">
        <v>73</v>
      </c>
      <c r="C80" s="31"/>
      <c r="D80" s="17">
        <f>C80*0.85</f>
        <v>0</v>
      </c>
      <c r="F80" s="3" t="s">
        <v>100</v>
      </c>
      <c r="G80" s="31"/>
      <c r="H80" s="16">
        <f>G80*2.5</f>
        <v>0</v>
      </c>
    </row>
    <row r="81" spans="2:8" x14ac:dyDescent="0.2">
      <c r="B81" s="3" t="s">
        <v>74</v>
      </c>
      <c r="C81" s="31"/>
      <c r="D81" s="17">
        <f>C81*0.15</f>
        <v>0</v>
      </c>
      <c r="F81" s="3" t="s">
        <v>101</v>
      </c>
      <c r="G81" s="31"/>
      <c r="H81" s="16">
        <f>G81*0.3</f>
        <v>0</v>
      </c>
    </row>
    <row r="82" spans="2:8" x14ac:dyDescent="0.2">
      <c r="B82" s="3" t="s">
        <v>128</v>
      </c>
      <c r="C82" s="31"/>
      <c r="D82" s="17">
        <f>C82*0.3</f>
        <v>0</v>
      </c>
      <c r="F82" s="3" t="s">
        <v>103</v>
      </c>
      <c r="G82" s="31"/>
      <c r="H82" s="16">
        <f>G82*0.4</f>
        <v>0</v>
      </c>
    </row>
    <row r="83" spans="2:8" x14ac:dyDescent="0.2">
      <c r="B83" s="3" t="s">
        <v>75</v>
      </c>
      <c r="C83" s="31"/>
      <c r="D83" s="17">
        <f>C83*0.3</f>
        <v>0</v>
      </c>
      <c r="F83" s="3" t="s">
        <v>104</v>
      </c>
      <c r="G83" s="31"/>
      <c r="H83" s="16">
        <f>G83*0.7</f>
        <v>0</v>
      </c>
    </row>
    <row r="84" spans="2:8" x14ac:dyDescent="0.2">
      <c r="B84" s="3" t="s">
        <v>76</v>
      </c>
      <c r="C84" s="31"/>
      <c r="D84" s="17">
        <f>C84*0.15</f>
        <v>0</v>
      </c>
      <c r="F84" s="3" t="s">
        <v>105</v>
      </c>
      <c r="G84" s="31"/>
      <c r="H84" s="16">
        <f>G84*0.6</f>
        <v>0</v>
      </c>
    </row>
    <row r="85" spans="2:8" x14ac:dyDescent="0.2">
      <c r="B85" s="3" t="s">
        <v>77</v>
      </c>
      <c r="C85" s="31"/>
      <c r="D85" s="17">
        <f>C85*0.7</f>
        <v>0</v>
      </c>
      <c r="F85" s="3" t="s">
        <v>106</v>
      </c>
      <c r="G85" s="31"/>
      <c r="H85" s="16">
        <f>G85*0.15</f>
        <v>0</v>
      </c>
    </row>
    <row r="86" spans="2:8" x14ac:dyDescent="0.2">
      <c r="B86" s="8" t="s">
        <v>0</v>
      </c>
      <c r="C86" s="26">
        <f>SUM(C72:C85)</f>
        <v>0</v>
      </c>
      <c r="D86" s="22">
        <f>SUM(D72:D85)</f>
        <v>0</v>
      </c>
      <c r="F86" s="3" t="s">
        <v>107</v>
      </c>
      <c r="G86" s="31"/>
      <c r="H86" s="16">
        <f>G86*0.3</f>
        <v>0</v>
      </c>
    </row>
    <row r="87" spans="2:8" ht="13.5" thickBot="1" x14ac:dyDescent="0.25">
      <c r="B87" s="4"/>
      <c r="C87" s="21"/>
      <c r="D87" s="21"/>
      <c r="F87" s="3" t="s">
        <v>108</v>
      </c>
      <c r="G87" s="31"/>
      <c r="H87" s="16">
        <f>G87*0.6</f>
        <v>0</v>
      </c>
    </row>
    <row r="88" spans="2:8" ht="14.25" x14ac:dyDescent="0.2">
      <c r="B88" s="9" t="s">
        <v>110</v>
      </c>
      <c r="C88" s="14" t="s">
        <v>28</v>
      </c>
      <c r="D88" s="15" t="s">
        <v>4</v>
      </c>
      <c r="F88" s="3" t="s">
        <v>109</v>
      </c>
      <c r="G88" s="31"/>
      <c r="H88" s="17">
        <f>G88*0.7</f>
        <v>0</v>
      </c>
    </row>
    <row r="89" spans="2:8" x14ac:dyDescent="0.2">
      <c r="B89" s="5" t="s">
        <v>111</v>
      </c>
      <c r="C89" s="31"/>
      <c r="D89" s="16">
        <f>C89*0.75</f>
        <v>0</v>
      </c>
      <c r="F89" s="8" t="s">
        <v>0</v>
      </c>
      <c r="G89" s="26">
        <f>SUM(G72:G88)</f>
        <v>0</v>
      </c>
      <c r="H89" s="23">
        <f>SUM(H72:H88)</f>
        <v>0</v>
      </c>
    </row>
    <row r="90" spans="2:8" x14ac:dyDescent="0.2">
      <c r="B90" s="3" t="s">
        <v>112</v>
      </c>
      <c r="C90" s="31"/>
      <c r="D90" s="16">
        <f>C90*0.2</f>
        <v>0</v>
      </c>
      <c r="F90" s="33"/>
      <c r="G90" s="33"/>
    </row>
    <row r="91" spans="2:8" x14ac:dyDescent="0.2">
      <c r="B91" s="3" t="s">
        <v>113</v>
      </c>
      <c r="C91" s="31"/>
      <c r="D91" s="16">
        <f>C91*0.5</f>
        <v>0</v>
      </c>
      <c r="F91" s="33"/>
      <c r="G91" s="33"/>
    </row>
    <row r="92" spans="2:8" x14ac:dyDescent="0.2">
      <c r="B92" s="3" t="s">
        <v>114</v>
      </c>
      <c r="C92" s="31"/>
      <c r="D92" s="16">
        <f>C92*0.1</f>
        <v>0</v>
      </c>
      <c r="F92" s="33"/>
      <c r="G92" s="33"/>
    </row>
    <row r="93" spans="2:8" x14ac:dyDescent="0.2">
      <c r="B93" s="3" t="s">
        <v>115</v>
      </c>
      <c r="C93" s="31"/>
      <c r="D93" s="16">
        <f>C93*0.5</f>
        <v>0</v>
      </c>
      <c r="F93" s="33"/>
      <c r="G93" s="33"/>
    </row>
    <row r="94" spans="2:8" x14ac:dyDescent="0.2">
      <c r="B94" s="3" t="s">
        <v>127</v>
      </c>
      <c r="C94" s="31"/>
      <c r="D94" s="16">
        <f>C94*1</f>
        <v>0</v>
      </c>
      <c r="F94" s="33"/>
      <c r="G94" s="33"/>
    </row>
    <row r="95" spans="2:8" x14ac:dyDescent="0.2">
      <c r="B95" s="3" t="s">
        <v>116</v>
      </c>
      <c r="C95" s="31"/>
      <c r="D95" s="16">
        <f>C95*1.2</f>
        <v>0</v>
      </c>
      <c r="F95" s="33"/>
      <c r="G95" s="33"/>
    </row>
    <row r="96" spans="2:8" x14ac:dyDescent="0.2">
      <c r="B96" s="3" t="s">
        <v>117</v>
      </c>
      <c r="C96" s="31"/>
      <c r="D96" s="16">
        <f>C96*1.7</f>
        <v>0</v>
      </c>
      <c r="F96" s="33"/>
      <c r="G96" s="33"/>
    </row>
    <row r="97" spans="1:8" x14ac:dyDescent="0.2">
      <c r="B97" s="3" t="s">
        <v>118</v>
      </c>
      <c r="C97" s="31"/>
      <c r="D97" s="16">
        <f>C97*0.3</f>
        <v>0</v>
      </c>
      <c r="F97" s="33"/>
      <c r="G97" s="33"/>
    </row>
    <row r="98" spans="1:8" x14ac:dyDescent="0.2">
      <c r="B98" s="3" t="s">
        <v>119</v>
      </c>
      <c r="C98" s="31"/>
      <c r="D98" s="16">
        <f>C98*1</f>
        <v>0</v>
      </c>
      <c r="F98" s="33"/>
      <c r="G98" s="33"/>
    </row>
    <row r="99" spans="1:8" x14ac:dyDescent="0.2">
      <c r="B99" s="3" t="s">
        <v>120</v>
      </c>
      <c r="C99" s="31"/>
      <c r="D99" s="16">
        <f>C99*0.5</f>
        <v>0</v>
      </c>
      <c r="F99" s="33"/>
      <c r="G99" s="33"/>
    </row>
    <row r="100" spans="1:8" x14ac:dyDescent="0.2">
      <c r="B100" s="3" t="s">
        <v>121</v>
      </c>
      <c r="C100" s="31"/>
      <c r="D100" s="16">
        <f>C100*0.15</f>
        <v>0</v>
      </c>
      <c r="F100" s="33"/>
      <c r="G100" s="33"/>
    </row>
    <row r="101" spans="1:8" x14ac:dyDescent="0.2">
      <c r="B101" s="8" t="s">
        <v>0</v>
      </c>
      <c r="C101" s="26">
        <f>SUM(C89:C100)</f>
        <v>0</v>
      </c>
      <c r="D101" s="23">
        <f>SUM(D89:D100)</f>
        <v>0</v>
      </c>
      <c r="F101" s="33"/>
      <c r="G101" s="33"/>
    </row>
    <row r="102" spans="1:8" ht="13.5" thickBot="1" x14ac:dyDescent="0.25">
      <c r="C102" s="1"/>
      <c r="D102" s="1"/>
      <c r="F102" s="33"/>
      <c r="G102" s="33"/>
    </row>
    <row r="103" spans="1:8" ht="15" thickBot="1" x14ac:dyDescent="0.25">
      <c r="B103" s="13" t="s">
        <v>29</v>
      </c>
      <c r="C103" s="14" t="s">
        <v>28</v>
      </c>
      <c r="D103" s="15" t="s">
        <v>4</v>
      </c>
      <c r="F103" s="33"/>
      <c r="G103" s="33"/>
    </row>
    <row r="104" spans="1:8" ht="15" thickBot="1" x14ac:dyDescent="0.25">
      <c r="B104" s="12"/>
      <c r="C104" s="27">
        <f>SUM(C34,C48,C69,G52,C86,G69,G89)</f>
        <v>0</v>
      </c>
      <c r="D104" s="28">
        <f>D9+D34+D48+D69+H52+D86+H69+H89+D101</f>
        <v>0</v>
      </c>
      <c r="F104" s="33"/>
      <c r="G104" s="33"/>
    </row>
    <row r="105" spans="1:8" ht="13.5" thickTop="1" x14ac:dyDescent="0.2">
      <c r="C105" s="1"/>
      <c r="D105" s="1"/>
    </row>
    <row r="107" spans="1:8" ht="18.75" customHeight="1" x14ac:dyDescent="0.2">
      <c r="A107" s="6"/>
      <c r="B107" s="34" t="s">
        <v>132</v>
      </c>
      <c r="C107" s="19"/>
      <c r="D107" s="19"/>
      <c r="E107" s="6"/>
      <c r="F107" s="6"/>
      <c r="G107" s="6"/>
      <c r="H107" s="6"/>
    </row>
  </sheetData>
  <sheetProtection algorithmName="SHA-512" hashValue="T/HC9YjSEAnBWlHVvibosw1PDM2YhSb6+W07r5lyjLoUGKAoGeEKTgWOYzBJyMtRhNFj+7H6CKKNIblZEZIYBg==" saltValue="xsJ+jQckrVaCYMUljtKPGQ==" spinCount="100000" sheet="1" objects="1" scenarios="1"/>
  <dataConsolidate/>
  <customSheetViews>
    <customSheetView guid="{96E2A963-30B7-433F-8032-E97B2F8F8241}" showGridLines="0" fitToPage="1">
      <selection activeCell="K8" sqref="K8"/>
      <pageMargins left="0.75" right="0.75" top="1" bottom="1" header="0.5" footer="0.5"/>
      <printOptions horizontalCentered="1"/>
      <pageSetup scale="50" orientation="portrait" r:id="rId1"/>
    </customSheetView>
  </customSheetViews>
  <mergeCells count="4">
    <mergeCell ref="A1:H1"/>
    <mergeCell ref="A2:H2"/>
    <mergeCell ref="F14:H16"/>
    <mergeCell ref="F4:H4"/>
  </mergeCells>
  <phoneticPr fontId="1" type="noConversion"/>
  <printOptions horizontalCentered="1"/>
  <pageMargins left="0.75" right="0.75" top="1" bottom="1" header="0.5" footer="0.5"/>
  <pageSetup scale="30" orientation="portrait" r:id="rId2"/>
  <ignoredErrors>
    <ignoredError sqref="D34 AWD2866:BFZ2866 C48:D48 AWD4914:BFZ4914 C69:D69 AWD6194:BFZ6194" emptyCellReference="1"/>
    <ignoredError sqref="D80 D7 H65 D92 H42 H50" formula="1"/>
  </ignoredErrors>
  <drawing r:id="rId3"/>
  <webPublishItems count="2">
    <webPublishItem id="8315" divId="Peace of Mind_8315" sourceType="sheet" destinationFile="C:\Users\Naomi Boundy\Documents\MICRO REMOVALS PTYLTD\Web Site\Peace of Mind.xlsx.mht"/>
    <webPublishItem id="27732" divId="Peace of Mind_27732" sourceType="printArea" destinationFile="C:\Users\Naomi Boundy\Documents\MICRO REMOVALS PTYLTD\Web Site\Page.mht"/>
  </webPublishItems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F6AEBD0-AE31-4609-858E-CDCC76A3C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Furniture Volume Calculator</vt:lpstr>
      <vt:lpstr>'Furniture Volume Calculator'!Print_Area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bartb</dc:creator>
  <cp:lastModifiedBy>Windows User</cp:lastModifiedBy>
  <cp:lastPrinted>2013-11-14T06:44:16Z</cp:lastPrinted>
  <dcterms:created xsi:type="dcterms:W3CDTF">2013-11-14T08:52:49Z</dcterms:created>
  <dcterms:modified xsi:type="dcterms:W3CDTF">2018-05-10T07:05:05Z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